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<sst xmlns="http://schemas.openxmlformats.org/spreadsheetml/2006/main" count="240" uniqueCount="126">
  <si>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</si>
  <si>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</si>
  <si>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</si>
  <si>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</si>
  <si>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</si>
  <si>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</si>
  <si>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</si>
  <si>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</si>
  <si>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</si>
  <si>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</si>
  <si>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</si>
  <si>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</si>
  <si>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</si>
  <si>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</si>
  <si>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</si>
  <si>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</si>
  <si>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</si>
  <si>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</si>
  <si>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</si>
  <si>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</si>
  <si>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</si>
  <si>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</si>
  <si>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</si>
  <si>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</si>
  <si>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</si>
  <si>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</si>
  <si>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</si>
  <si>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</si>
  <si>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</si>
  <si>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</si>
  <si>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</si>
  <si>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</si>
  <si>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</si>
  <si>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</si>
  <si>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</si>
  <si>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</si>
  <si>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</si>
  <si>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</si>
  <si>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</si>
  <si>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</si>
  <si>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</si>
  <si>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</si>
  <si>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</si>
  <si>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</si>
  <si>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</si>
  <si>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</si>
  <si>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</si>
  <si>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</si>
  <si>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</si>
  <si>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</si>
  <si>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</si>
  <si>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</si>
  <si>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</si>
  <si>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</si>
  <si>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</si>
  <si>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</si>
  <si>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</si>
  <si>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</si>
  <si>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</si>
  <si>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</si>
  <si>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</si>
  <si>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</si>
  <si>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</si>
  <si>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</si>
  <si>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</si>
  <si>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</si>
  <si>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</si>
  <si>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</si>
  <si>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</si>
  <si>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</si>
  <si>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</si>
  <si>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</si>
  <si>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</si>
  <si>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</si>
  <si>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</si>
  <si>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</si>
  <si>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</si>
  <si>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</si>
  <si>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</si>
  <si>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</si>
  <si>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</si>
  <si>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</si>
  <si>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</si>
  <si>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</si>
  <si>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</si>
  <si>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</si>
  <si>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</si>
  <si>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</si>
  <si>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</si>
  <si>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</si>
  <si>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</si>
  <si>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</si>
  <si>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</si>
  <si>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</si>
  <si>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</si>
  <si>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</si>
  <si>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</si>
  <si>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</si>
  <si>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</si>
  <si>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</si>
  <si>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</si>
  <si>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</si>
  <si>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</si>
  <si>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</si>
  <si>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</si>
  <si>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</si>
  <si>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</si>
  <si>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</si>
  <si>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</si>
  <si>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</si>
  <si>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</si>
  <si>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</si>
  <si>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</si>
  <si>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</si>
  <si>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</si>
  <si>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</si>
  <si>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</si>
  <si>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</si>
  <si>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</si>
  <si>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</si>
  <si>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</si>
  <si>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>№12051243</t>
  </si>
  <si>
    <t>118 корп. 2</t>
  </si>
  <si>
    <t>&gt;24,1</t>
  </si>
  <si>
    <t xml:space="preserve">расчет платы за отопление за август 2023 года </t>
  </si>
  <si>
    <t xml:space="preserve">ошибки прибора 0,49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</si>
</sst>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7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43" fontId="13" fillId="10" borderId="27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9">
      <selection activeCell="I56" sqref="I56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46" t="s">
        <v>0</v>
      </c>
      <c r="B1" s="146"/>
      <c r="C1" s="146"/>
      <c r="D1" s="146"/>
      <c r="E1" s="146"/>
      <c r="F1" s="146"/>
      <c r="G1" s="146"/>
    </row>
    <row r="2" spans="1:7" ht="18.75">
      <c r="A2" s="146" t="s">
        <v>124</v>
      </c>
      <c r="B2" s="146"/>
      <c r="C2" s="146"/>
      <c r="D2" s="146"/>
      <c r="E2" s="146"/>
      <c r="F2" s="146"/>
      <c r="G2" s="146"/>
    </row>
    <row r="3" spans="1:7" ht="18.75">
      <c r="A3" s="146" t="s">
        <v>120</v>
      </c>
      <c r="B3" s="146"/>
      <c r="C3" s="146"/>
      <c r="D3" s="146"/>
      <c r="E3" s="146"/>
      <c r="F3" s="146"/>
      <c r="G3" s="146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31.515</v>
      </c>
      <c r="D6" s="116">
        <v>31.515</v>
      </c>
      <c r="E6" s="108">
        <f>D6-C6</f>
        <v>0</v>
      </c>
      <c r="F6" s="76"/>
      <c r="G6" s="72">
        <v>99.7</v>
      </c>
      <c r="H6" s="74">
        <f>E6*F50/G6+E67</f>
        <v>0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7.442</v>
      </c>
      <c r="D8" s="94">
        <v>7.442</v>
      </c>
      <c r="E8" s="108">
        <f aca="true" t="shared" si="0" ref="E8:E20">D8-C8</f>
        <v>0</v>
      </c>
      <c r="F8" s="27"/>
      <c r="G8" s="72">
        <v>83.5</v>
      </c>
      <c r="H8" s="74">
        <f>E8*F50/G8+E67</f>
        <v>0</v>
      </c>
    </row>
    <row r="9" spans="1:8" ht="15.75">
      <c r="A9" s="69" t="s">
        <v>62</v>
      </c>
      <c r="B9" s="70" t="s">
        <v>63</v>
      </c>
      <c r="C9" s="94">
        <v>15.966</v>
      </c>
      <c r="D9" s="94">
        <v>15.966</v>
      </c>
      <c r="E9" s="108">
        <f t="shared" si="0"/>
        <v>0</v>
      </c>
      <c r="F9" s="27"/>
      <c r="G9" s="72">
        <v>45.3</v>
      </c>
      <c r="H9" s="74">
        <f>E9*F50/G9+E67</f>
        <v>0</v>
      </c>
    </row>
    <row r="10" spans="1:8" ht="19.5" customHeight="1">
      <c r="A10" s="35" t="s">
        <v>29</v>
      </c>
      <c r="B10" s="36" t="s">
        <v>30</v>
      </c>
      <c r="C10" s="73">
        <v>21.051</v>
      </c>
      <c r="D10" s="73">
        <v>21.051</v>
      </c>
      <c r="E10" s="108">
        <f t="shared" si="0"/>
        <v>0</v>
      </c>
      <c r="F10" s="37"/>
      <c r="G10" s="51">
        <v>79.7</v>
      </c>
      <c r="H10" s="74">
        <f>E10*F50/G10+E67</f>
        <v>0</v>
      </c>
    </row>
    <row r="11" spans="1:10" ht="19.5" customHeight="1">
      <c r="A11" s="35" t="s">
        <v>56</v>
      </c>
      <c r="B11" s="36" t="s">
        <v>57</v>
      </c>
      <c r="C11" s="117">
        <v>29.2</v>
      </c>
      <c r="D11" s="117">
        <v>29.2</v>
      </c>
      <c r="E11" s="108">
        <f t="shared" si="0"/>
        <v>0</v>
      </c>
      <c r="F11" s="37"/>
      <c r="G11" s="51">
        <v>106</v>
      </c>
      <c r="H11" s="74">
        <f>E11*F50/G11+E67</f>
        <v>0</v>
      </c>
      <c r="J11" s="75"/>
    </row>
    <row r="12" spans="1:8" ht="19.5" customHeight="1">
      <c r="A12" s="35" t="s">
        <v>48</v>
      </c>
      <c r="B12" s="36" t="s">
        <v>49</v>
      </c>
      <c r="C12" s="73">
        <v>42.152</v>
      </c>
      <c r="D12" s="73">
        <v>42.152</v>
      </c>
      <c r="E12" s="108">
        <f t="shared" si="0"/>
        <v>0</v>
      </c>
      <c r="F12" s="37"/>
      <c r="G12" s="51">
        <v>115.8</v>
      </c>
      <c r="H12" s="74">
        <f>E12*F50/G12+E67</f>
        <v>0</v>
      </c>
    </row>
    <row r="13" spans="1:11" ht="19.5" customHeight="1">
      <c r="A13" s="35" t="s">
        <v>64</v>
      </c>
      <c r="B13" s="36" t="s">
        <v>65</v>
      </c>
      <c r="C13" s="73">
        <v>4.692</v>
      </c>
      <c r="D13" s="73">
        <v>4.692</v>
      </c>
      <c r="E13" s="108">
        <f t="shared" si="0"/>
        <v>0</v>
      </c>
      <c r="F13" s="37"/>
      <c r="G13" s="51">
        <v>85.5</v>
      </c>
      <c r="H13" s="74">
        <f>E13*F50/G13+E67</f>
        <v>0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20.297</v>
      </c>
      <c r="D14" s="73">
        <v>20.297</v>
      </c>
      <c r="E14" s="108">
        <f>D14-C14</f>
        <v>0</v>
      </c>
      <c r="F14" s="37"/>
      <c r="G14" s="51">
        <v>80.6</v>
      </c>
      <c r="H14" s="74">
        <f>E14*F50/G14+E67</f>
        <v>0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32.3</v>
      </c>
      <c r="D15" s="107">
        <v>32.3</v>
      </c>
      <c r="E15" s="109">
        <f t="shared" si="0"/>
        <v>0</v>
      </c>
      <c r="F15" s="105"/>
      <c r="G15" s="106">
        <v>104</v>
      </c>
      <c r="H15" s="118">
        <f>E15*F50/G15+E67</f>
        <v>0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115">
        <v>4.166</v>
      </c>
      <c r="D17" s="115">
        <v>4.166</v>
      </c>
      <c r="E17" s="82">
        <f t="shared" si="0"/>
        <v>0</v>
      </c>
      <c r="F17" s="37"/>
      <c r="G17" s="51">
        <v>79.4</v>
      </c>
      <c r="H17" s="74">
        <f>E17*F50/G17+E67</f>
        <v>0</v>
      </c>
      <c r="J17" s="75"/>
    </row>
    <row r="18" spans="1:11" ht="19.5" customHeight="1">
      <c r="A18" s="112" t="s">
        <v>100</v>
      </c>
      <c r="B18" s="36" t="s">
        <v>101</v>
      </c>
      <c r="C18" s="64">
        <v>6.485</v>
      </c>
      <c r="D18" s="64">
        <v>6.485</v>
      </c>
      <c r="E18" s="82">
        <f t="shared" si="0"/>
        <v>0</v>
      </c>
      <c r="F18" s="37"/>
      <c r="G18" s="51">
        <v>51.8</v>
      </c>
      <c r="H18" s="74">
        <f>E18*F50/G18+E67</f>
        <v>0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6.313</v>
      </c>
      <c r="D20" s="73">
        <v>6.313</v>
      </c>
      <c r="E20" s="95">
        <f t="shared" si="0"/>
        <v>0</v>
      </c>
      <c r="F20" s="37"/>
      <c r="G20" s="51">
        <v>109.9</v>
      </c>
      <c r="H20" s="74">
        <f>E20*F50/G20+E67</f>
        <v>0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3.996</v>
      </c>
      <c r="D22" s="73">
        <v>3.996</v>
      </c>
      <c r="E22" s="108">
        <f aca="true" t="shared" si="1" ref="E22:E29">D22-C22</f>
        <v>0</v>
      </c>
      <c r="F22" s="37"/>
      <c r="G22" s="77">
        <v>78.7</v>
      </c>
      <c r="H22" s="68">
        <f>E22*F50/G22+E67</f>
        <v>0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3.503</v>
      </c>
      <c r="D23" s="73">
        <v>3.503</v>
      </c>
      <c r="E23" s="108">
        <f t="shared" si="1"/>
        <v>0</v>
      </c>
      <c r="F23" s="37"/>
      <c r="G23" s="77">
        <v>50.8</v>
      </c>
      <c r="H23" s="68">
        <f>E23*F50/G23+E67</f>
        <v>0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2.159</v>
      </c>
      <c r="D24" s="73">
        <v>2.159</v>
      </c>
      <c r="E24" s="108">
        <f t="shared" si="1"/>
        <v>0</v>
      </c>
      <c r="F24" s="83"/>
      <c r="G24" s="84">
        <v>50.8</v>
      </c>
      <c r="H24" s="68">
        <f>E24*F50/G24+E67</f>
        <v>0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36.7</v>
      </c>
      <c r="D25" s="73">
        <v>36.7</v>
      </c>
      <c r="E25" s="108">
        <f t="shared" si="1"/>
        <v>0</v>
      </c>
      <c r="F25" s="37"/>
      <c r="G25" s="77">
        <v>114.4</v>
      </c>
      <c r="H25" s="68">
        <f>E25*F50/G25+E67</f>
        <v>0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4.775</v>
      </c>
      <c r="D26" s="73">
        <v>4.775</v>
      </c>
      <c r="E26" s="108">
        <f t="shared" si="1"/>
        <v>0</v>
      </c>
      <c r="F26" s="37"/>
      <c r="G26" s="78">
        <v>60.98</v>
      </c>
      <c r="H26" s="68">
        <f>E26*F50/G26+E67</f>
        <v>0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0.95</v>
      </c>
      <c r="D27" s="73">
        <v>0.95</v>
      </c>
      <c r="E27" s="108">
        <f t="shared" si="1"/>
        <v>0</v>
      </c>
      <c r="F27" s="37"/>
      <c r="G27" s="78">
        <v>48.8</v>
      </c>
      <c r="H27" s="68">
        <f>E27*F50/G27+E67</f>
        <v>0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0.217</v>
      </c>
      <c r="D28" s="73">
        <v>0.217</v>
      </c>
      <c r="E28" s="95">
        <f t="shared" si="1"/>
        <v>0</v>
      </c>
      <c r="F28" s="83"/>
      <c r="G28" s="84">
        <v>47.3</v>
      </c>
      <c r="H28" s="68">
        <f>E28*F50/G28+E67</f>
        <v>0</v>
      </c>
      <c r="J28" s="75"/>
      <c r="K28" s="75"/>
    </row>
    <row r="29" spans="1:11" ht="19.5" customHeight="1">
      <c r="A29" s="35" t="s">
        <v>114</v>
      </c>
      <c r="B29" s="36" t="s">
        <v>115</v>
      </c>
      <c r="C29" s="73">
        <v>4.2</v>
      </c>
      <c r="D29" s="73">
        <v>4.2</v>
      </c>
      <c r="E29" s="92">
        <f t="shared" si="1"/>
        <v>0</v>
      </c>
      <c r="F29" s="83"/>
      <c r="G29" s="77">
        <v>107.2</v>
      </c>
      <c r="H29" s="68">
        <f>E29*F50/G29+E67</f>
        <v>0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3.724</v>
      </c>
      <c r="D31" s="37">
        <v>3.724</v>
      </c>
      <c r="E31" s="92">
        <f aca="true" t="shared" si="2" ref="E31:E37">D31-C31</f>
        <v>0</v>
      </c>
      <c r="F31" s="37"/>
      <c r="G31" s="77">
        <v>48.8</v>
      </c>
      <c r="H31" s="68">
        <f>E31*F50/G31+E67</f>
        <v>0</v>
      </c>
    </row>
    <row r="32" spans="1:12" ht="19.5" customHeight="1">
      <c r="A32" s="111" t="s">
        <v>43</v>
      </c>
      <c r="B32" s="36" t="s">
        <v>45</v>
      </c>
      <c r="C32" s="37">
        <v>24.3</v>
      </c>
      <c r="D32" s="37">
        <v>24.3</v>
      </c>
      <c r="E32" s="92">
        <f t="shared" si="2"/>
        <v>0</v>
      </c>
      <c r="F32" s="37"/>
      <c r="G32" s="77">
        <v>111.8</v>
      </c>
      <c r="H32" s="68">
        <f>E32*F50/G32+E67</f>
        <v>0</v>
      </c>
      <c r="J32" s="75" t="s">
        <v>123</v>
      </c>
      <c r="L32" s="75"/>
    </row>
    <row r="33" spans="1:12" ht="19.5" customHeight="1">
      <c r="A33" s="36" t="s">
        <v>112</v>
      </c>
      <c r="B33" s="61" t="s">
        <v>113</v>
      </c>
      <c r="C33" s="37">
        <v>1.026</v>
      </c>
      <c r="D33" s="37">
        <v>1.026</v>
      </c>
      <c r="E33" s="95">
        <f t="shared" si="2"/>
        <v>0</v>
      </c>
      <c r="F33" s="37"/>
      <c r="G33" s="77">
        <v>50.6</v>
      </c>
      <c r="H33" s="68">
        <f>E33*F50/G33+E67</f>
        <v>0</v>
      </c>
      <c r="J33" s="75"/>
      <c r="L33" s="75"/>
    </row>
    <row r="34" spans="1:12" ht="19.5" customHeight="1">
      <c r="A34" s="36" t="s">
        <v>122</v>
      </c>
      <c r="B34" s="61" t="s">
        <v>121</v>
      </c>
      <c r="C34" s="37">
        <v>1.304</v>
      </c>
      <c r="D34" s="37">
        <v>1.304</v>
      </c>
      <c r="E34" s="95">
        <f t="shared" si="2"/>
        <v>0</v>
      </c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6.5</v>
      </c>
      <c r="D35" s="73">
        <v>6.5</v>
      </c>
      <c r="E35" s="95">
        <f t="shared" si="2"/>
        <v>0</v>
      </c>
      <c r="F35" s="83"/>
      <c r="G35" s="84">
        <v>105.6</v>
      </c>
      <c r="H35" s="68">
        <f>E35*F50/G35+E67</f>
        <v>0</v>
      </c>
      <c r="J35" s="75"/>
    </row>
    <row r="36" spans="1:8" ht="19.5" customHeight="1">
      <c r="A36" s="147" t="s">
        <v>104</v>
      </c>
      <c r="B36" s="61" t="s">
        <v>68</v>
      </c>
      <c r="C36" s="73">
        <v>22.677</v>
      </c>
      <c r="D36" s="73">
        <v>22.677</v>
      </c>
      <c r="E36" s="92">
        <f t="shared" si="2"/>
        <v>0</v>
      </c>
      <c r="F36" s="37"/>
      <c r="G36" s="149">
        <v>213.8</v>
      </c>
      <c r="H36" s="151">
        <f>(E36+E37)*F50/G36+E67</f>
        <v>0</v>
      </c>
    </row>
    <row r="37" spans="1:8" ht="19.5" customHeight="1">
      <c r="A37" s="148"/>
      <c r="B37" s="61" t="s">
        <v>69</v>
      </c>
      <c r="C37" s="73">
        <v>15.507</v>
      </c>
      <c r="D37" s="73">
        <v>15.507</v>
      </c>
      <c r="E37" s="92">
        <f t="shared" si="2"/>
        <v>0</v>
      </c>
      <c r="F37" s="37"/>
      <c r="G37" s="150"/>
      <c r="H37" s="152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32.6</v>
      </c>
      <c r="D39" s="117">
        <v>32.6</v>
      </c>
      <c r="E39" s="92">
        <f>D39-C39</f>
        <v>0</v>
      </c>
      <c r="F39" s="37"/>
      <c r="G39" s="51">
        <v>107.2</v>
      </c>
      <c r="H39" s="68">
        <f>E39*F50/G39+E67</f>
        <v>0</v>
      </c>
      <c r="J39" s="75"/>
      <c r="K39" s="75"/>
    </row>
    <row r="40" spans="1:8" ht="19.5" customHeight="1">
      <c r="A40" s="36" t="s">
        <v>51</v>
      </c>
      <c r="B40" s="61" t="s">
        <v>50</v>
      </c>
      <c r="C40" s="117">
        <v>7.098</v>
      </c>
      <c r="D40" s="117">
        <v>7.098</v>
      </c>
      <c r="E40" s="92">
        <f>D40-C40</f>
        <v>0</v>
      </c>
      <c r="F40" s="37"/>
      <c r="G40" s="51">
        <v>74.4</v>
      </c>
      <c r="H40" s="68">
        <f>E40*F50/G40+E67</f>
        <v>0</v>
      </c>
    </row>
    <row r="41" spans="1:10" ht="19.5" customHeight="1">
      <c r="A41" s="35" t="s">
        <v>84</v>
      </c>
      <c r="B41" s="36" t="s">
        <v>85</v>
      </c>
      <c r="C41" s="117">
        <v>5.337</v>
      </c>
      <c r="D41" s="117">
        <v>5.337</v>
      </c>
      <c r="E41" s="92">
        <f>D41-C41</f>
        <v>0</v>
      </c>
      <c r="F41" s="37"/>
      <c r="G41" s="51">
        <v>78.8</v>
      </c>
      <c r="H41" s="68">
        <f>E41*F50/G41+E67</f>
        <v>0</v>
      </c>
      <c r="J41" s="75"/>
    </row>
    <row r="42" spans="1:10" ht="19.5" customHeight="1">
      <c r="A42" s="35" t="s">
        <v>81</v>
      </c>
      <c r="B42" s="36" t="s">
        <v>82</v>
      </c>
      <c r="C42" s="117">
        <v>6.291</v>
      </c>
      <c r="D42" s="117">
        <v>6.291</v>
      </c>
      <c r="E42" s="92">
        <f>D42-C42</f>
        <v>0</v>
      </c>
      <c r="F42" s="37"/>
      <c r="G42" s="51">
        <v>78.6</v>
      </c>
      <c r="H42" s="68">
        <f>E42*F50/G42+E67</f>
        <v>0</v>
      </c>
      <c r="J42" s="75"/>
    </row>
    <row r="43" spans="1:8" ht="19.5" customHeight="1">
      <c r="A43" s="35" t="s">
        <v>83</v>
      </c>
      <c r="B43" s="61" t="s">
        <v>86</v>
      </c>
      <c r="C43" s="73">
        <v>8.346</v>
      </c>
      <c r="D43" s="73">
        <v>8.346</v>
      </c>
      <c r="E43" s="108">
        <f>D43-C43</f>
        <v>0</v>
      </c>
      <c r="F43" s="37"/>
      <c r="G43" s="51">
        <v>112.6</v>
      </c>
      <c r="H43" s="68">
        <f>E43*F50/G43+E67</f>
        <v>0</v>
      </c>
    </row>
    <row r="44" spans="1:10" ht="19.5" customHeight="1">
      <c r="A44" s="132"/>
      <c r="B44" s="133"/>
      <c r="C44" s="39"/>
      <c r="D44" s="54" t="s">
        <v>37</v>
      </c>
      <c r="E44" s="89">
        <f>SUM(E6:E43)</f>
        <v>0</v>
      </c>
      <c r="F44" s="53" t="s">
        <v>38</v>
      </c>
      <c r="G44" s="52">
        <f>SUM(G6:G43)</f>
        <v>2582.3799999999997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34" t="s">
        <v>27</v>
      </c>
      <c r="B47" s="135"/>
      <c r="C47" s="138" t="s">
        <v>3</v>
      </c>
      <c r="D47" s="139"/>
      <c r="E47" s="140" t="s">
        <v>9</v>
      </c>
      <c r="F47" s="141"/>
      <c r="G47" s="142" t="s">
        <v>8</v>
      </c>
    </row>
    <row r="48" spans="1:8" ht="30" customHeight="1" thickBot="1">
      <c r="A48" s="136"/>
      <c r="B48" s="137"/>
      <c r="C48" s="14" t="s">
        <v>5</v>
      </c>
      <c r="D48" s="5" t="s">
        <v>4</v>
      </c>
      <c r="E48" s="5" t="s">
        <v>6</v>
      </c>
      <c r="F48" s="6" t="s">
        <v>7</v>
      </c>
      <c r="G48" s="143"/>
      <c r="H48" s="13"/>
    </row>
    <row r="49" spans="1:10" ht="53.25" customHeight="1" thickBot="1">
      <c r="A49" s="144" t="s">
        <v>119</v>
      </c>
      <c r="B49" s="145"/>
      <c r="C49" s="40">
        <f>4598.11-35</f>
        <v>4563.11</v>
      </c>
      <c r="D49" s="40">
        <v>4672.42</v>
      </c>
      <c r="E49" s="41">
        <f>D49-C49</f>
        <v>109.3100000000004</v>
      </c>
      <c r="F49" s="42">
        <f>E49+0.28+0.21</f>
        <v>109.8000000000004</v>
      </c>
      <c r="G49" s="113" t="s">
        <v>125</v>
      </c>
      <c r="I49" s="93"/>
      <c r="J49" s="114"/>
    </row>
    <row r="50" spans="1:11" ht="19.5" customHeight="1">
      <c r="A50" s="3" t="s">
        <v>14</v>
      </c>
      <c r="B50" s="3"/>
      <c r="C50" s="3"/>
      <c r="D50" s="3"/>
      <c r="E50" s="3"/>
      <c r="F50" s="44">
        <v>2944.5</v>
      </c>
      <c r="J50" s="56"/>
      <c r="K50" s="119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1377+38.49</f>
        <v>1415.49</v>
      </c>
      <c r="J53" s="56"/>
    </row>
    <row r="54" spans="1:10" ht="30.75" customHeight="1">
      <c r="A54" s="126" t="s">
        <v>22</v>
      </c>
      <c r="B54" s="126"/>
      <c r="C54" s="126"/>
      <c r="D54" s="126"/>
      <c r="E54" s="126"/>
      <c r="F54" s="44">
        <f>(F53*F52)</f>
        <v>72.18999</v>
      </c>
      <c r="H54" s="66"/>
      <c r="I54" s="15"/>
      <c r="J54" s="17"/>
    </row>
    <row r="55" spans="1:8" ht="22.5" customHeight="1">
      <c r="A55" s="126" t="s">
        <v>11</v>
      </c>
      <c r="B55" s="126"/>
      <c r="C55" s="126"/>
      <c r="D55" s="126"/>
      <c r="E55" s="126"/>
      <c r="F55" s="46">
        <v>0</v>
      </c>
      <c r="H55" s="7"/>
    </row>
    <row r="56" spans="1:8" ht="48" customHeight="1">
      <c r="A56" s="131" t="s">
        <v>36</v>
      </c>
      <c r="B56" s="131"/>
      <c r="C56" s="131"/>
      <c r="D56" s="131"/>
      <c r="E56" s="131"/>
      <c r="F56" s="57">
        <v>0</v>
      </c>
      <c r="G56" s="49"/>
      <c r="H56" s="66"/>
    </row>
    <row r="57" spans="1:10" ht="51" customHeight="1">
      <c r="A57" s="131" t="s">
        <v>39</v>
      </c>
      <c r="B57" s="131"/>
      <c r="C57" s="131"/>
      <c r="D57" s="131"/>
      <c r="E57" s="131"/>
      <c r="F57" s="63">
        <f>F56*(B67-G44)</f>
        <v>0</v>
      </c>
      <c r="G57" s="49"/>
      <c r="H57" s="7"/>
      <c r="I57" s="17"/>
      <c r="J57" s="56"/>
    </row>
    <row r="58" spans="1:10" ht="32.25" customHeight="1">
      <c r="A58" s="126" t="s">
        <v>46</v>
      </c>
      <c r="B58" s="126"/>
      <c r="C58" s="126"/>
      <c r="D58" s="126"/>
      <c r="E58" s="126"/>
      <c r="F58" s="47">
        <v>0</v>
      </c>
      <c r="G58" s="34"/>
      <c r="H58" s="50"/>
      <c r="J58" s="21"/>
    </row>
    <row r="59" spans="1:11" ht="32.25" customHeight="1">
      <c r="A59" s="126" t="s">
        <v>17</v>
      </c>
      <c r="B59" s="126"/>
      <c r="C59" s="126"/>
      <c r="D59" s="126"/>
      <c r="E59" s="126"/>
      <c r="F59" s="58">
        <v>9120</v>
      </c>
      <c r="K59" s="17"/>
    </row>
    <row r="60" spans="1:6" ht="32.25" customHeight="1">
      <c r="A60" s="126" t="s">
        <v>18</v>
      </c>
      <c r="B60" s="126"/>
      <c r="C60" s="126"/>
      <c r="D60" s="126"/>
      <c r="E60" s="126"/>
      <c r="F60" s="44">
        <f>F59/F50*F55</f>
        <v>0</v>
      </c>
    </row>
    <row r="61" spans="1:6" ht="32.25" customHeight="1">
      <c r="A61" s="126" t="s">
        <v>40</v>
      </c>
      <c r="B61" s="126"/>
      <c r="C61" s="126"/>
      <c r="D61" s="126"/>
      <c r="E61" s="126"/>
      <c r="F61" s="48">
        <f>F49/(F58+F54+F57)</f>
        <v>1.52098649688136</v>
      </c>
    </row>
    <row r="62" spans="1:7" ht="17.25" customHeight="1">
      <c r="A62" s="127" t="s">
        <v>10</v>
      </c>
      <c r="B62" s="127"/>
      <c r="C62" s="127"/>
      <c r="D62" s="127"/>
      <c r="E62" s="127"/>
      <c r="F62" s="127"/>
      <c r="G62" s="127"/>
    </row>
    <row r="63" spans="1:6" ht="32.25" customHeight="1">
      <c r="A63" s="126" t="s">
        <v>23</v>
      </c>
      <c r="B63" s="128"/>
      <c r="C63" s="128"/>
      <c r="D63" s="128"/>
      <c r="E63" s="128"/>
      <c r="F63" s="48">
        <f>F52*F61</f>
        <v>0.07757031134094935</v>
      </c>
    </row>
    <row r="64" spans="1:6" ht="32.25" customHeight="1">
      <c r="A64" s="126" t="s">
        <v>26</v>
      </c>
      <c r="B64" s="126"/>
      <c r="C64" s="126"/>
      <c r="D64" s="126"/>
      <c r="E64" s="126"/>
      <c r="F64" s="44">
        <f>3.23*F61*F50*F52</f>
        <v>737.750675031264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29" t="s">
        <v>42</v>
      </c>
      <c r="F66" s="130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0</v>
      </c>
      <c r="D67" s="33">
        <v>0</v>
      </c>
      <c r="E67" s="120">
        <v>0</v>
      </c>
      <c r="F67" s="120"/>
      <c r="G67" s="24"/>
      <c r="H67" s="25"/>
    </row>
    <row r="68" spans="1:6" ht="18.75">
      <c r="A68" s="2" t="s">
        <v>55</v>
      </c>
      <c r="B68" s="59"/>
      <c r="C68" s="60">
        <f>F56</f>
        <v>0</v>
      </c>
      <c r="D68" s="2"/>
      <c r="E68" s="121">
        <f>C68*F50</f>
        <v>0</v>
      </c>
      <c r="F68" s="122"/>
    </row>
    <row r="69" spans="1:6" ht="20.25">
      <c r="A69" s="123" t="s">
        <v>47</v>
      </c>
      <c r="B69" s="123"/>
      <c r="C69" s="123"/>
      <c r="D69" s="123"/>
      <c r="E69" s="124">
        <f>SUM(E67:F68)</f>
        <v>0</v>
      </c>
      <c r="F69" s="125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A1:G1"/>
    <mergeCell ref="A2:G2"/>
    <mergeCell ref="A3:G3"/>
    <mergeCell ref="A36:A37"/>
    <mergeCell ref="G36:G37"/>
    <mergeCell ref="H36:H37"/>
    <mergeCell ref="A44:B44"/>
    <mergeCell ref="A47:B48"/>
    <mergeCell ref="C47:D47"/>
    <mergeCell ref="E47:F47"/>
    <mergeCell ref="G47:G48"/>
    <mergeCell ref="A49:B49"/>
    <mergeCell ref="A54:E54"/>
    <mergeCell ref="A55:E55"/>
    <mergeCell ref="A56:E56"/>
    <mergeCell ref="A57:E57"/>
    <mergeCell ref="A58:E58"/>
    <mergeCell ref="A59:E59"/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46" t="s">
        <v>0</v>
      </c>
      <c r="B1" s="146"/>
      <c r="C1" s="146"/>
      <c r="D1" s="146"/>
      <c r="E1" s="146"/>
      <c r="F1" s="146"/>
      <c r="G1" s="146"/>
    </row>
    <row r="2" spans="1:7" ht="18.75">
      <c r="A2" s="146" t="s">
        <v>110</v>
      </c>
      <c r="B2" s="146"/>
      <c r="C2" s="146"/>
      <c r="D2" s="146"/>
      <c r="E2" s="146"/>
      <c r="F2" s="146"/>
      <c r="G2" s="146"/>
    </row>
    <row r="3" spans="1:7" ht="18.75">
      <c r="A3" s="146" t="s">
        <v>61</v>
      </c>
      <c r="B3" s="146"/>
      <c r="C3" s="146"/>
      <c r="D3" s="146"/>
      <c r="E3" s="146"/>
      <c r="F3" s="146"/>
      <c r="G3" s="146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47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49">
        <v>213.8</v>
      </c>
      <c r="H32" s="158">
        <f>(E32+E33)*F46/G32+E63</f>
        <v>-7055.831222304338</v>
      </c>
    </row>
    <row r="33" spans="1:8" ht="19.5" customHeight="1">
      <c r="A33" s="148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50"/>
      <c r="H33" s="159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32"/>
      <c r="B40" s="133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34" t="s">
        <v>27</v>
      </c>
      <c r="B43" s="135"/>
      <c r="C43" s="138" t="s">
        <v>3</v>
      </c>
      <c r="D43" s="139"/>
      <c r="E43" s="140" t="s">
        <v>9</v>
      </c>
      <c r="F43" s="141"/>
      <c r="G43" s="142" t="s">
        <v>8</v>
      </c>
    </row>
    <row r="44" spans="1:8" ht="30" customHeight="1" thickBot="1">
      <c r="A44" s="136"/>
      <c r="B44" s="137"/>
      <c r="C44" s="14" t="s">
        <v>5</v>
      </c>
      <c r="D44" s="5" t="s">
        <v>4</v>
      </c>
      <c r="E44" s="5" t="s">
        <v>6</v>
      </c>
      <c r="F44" s="6" t="s">
        <v>7</v>
      </c>
      <c r="G44" s="143"/>
      <c r="H44" s="13"/>
    </row>
    <row r="45" spans="1:9" ht="68.25" customHeight="1" thickBot="1">
      <c r="A45" s="144" t="s">
        <v>13</v>
      </c>
      <c r="B45" s="145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26" t="s">
        <v>22</v>
      </c>
      <c r="B50" s="126"/>
      <c r="C50" s="126"/>
      <c r="D50" s="126"/>
      <c r="E50" s="126"/>
      <c r="F50" s="44">
        <f>(F49*F48)</f>
        <v>96.951</v>
      </c>
      <c r="H50" s="66"/>
      <c r="I50" s="15"/>
      <c r="J50" s="17"/>
    </row>
    <row r="51" spans="1:8" ht="22.5" customHeight="1">
      <c r="A51" s="126" t="s">
        <v>11</v>
      </c>
      <c r="B51" s="126"/>
      <c r="C51" s="126"/>
      <c r="D51" s="126"/>
      <c r="E51" s="126"/>
      <c r="F51" s="46">
        <v>0</v>
      </c>
      <c r="H51" s="7"/>
    </row>
    <row r="52" spans="1:8" ht="48" customHeight="1">
      <c r="A52" s="131" t="s">
        <v>36</v>
      </c>
      <c r="B52" s="131"/>
      <c r="C52" s="131"/>
      <c r="D52" s="131"/>
      <c r="E52" s="131"/>
      <c r="F52" s="57">
        <f>E40/G40</f>
        <v>0.0022458461693853843</v>
      </c>
      <c r="G52" s="49"/>
      <c r="H52" s="66"/>
    </row>
    <row r="53" spans="1:10" ht="51" customHeight="1">
      <c r="A53" s="131" t="s">
        <v>39</v>
      </c>
      <c r="B53" s="131"/>
      <c r="C53" s="131"/>
      <c r="D53" s="131"/>
      <c r="E53" s="13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26" t="s">
        <v>46</v>
      </c>
      <c r="B54" s="126"/>
      <c r="C54" s="126"/>
      <c r="D54" s="126"/>
      <c r="E54" s="126"/>
      <c r="F54" s="47">
        <f>F45-F50-E40-F53</f>
        <v>-108177.3624461896</v>
      </c>
      <c r="G54" s="34"/>
      <c r="H54" s="50"/>
      <c r="J54" s="21"/>
    </row>
    <row r="55" spans="1:11" ht="32.25" customHeight="1">
      <c r="A55" s="126" t="s">
        <v>17</v>
      </c>
      <c r="B55" s="126"/>
      <c r="C55" s="126"/>
      <c r="D55" s="126"/>
      <c r="E55" s="126"/>
      <c r="F55" s="58">
        <v>20790</v>
      </c>
      <c r="K55" s="17"/>
    </row>
    <row r="56" spans="1:6" ht="32.25" customHeight="1">
      <c r="A56" s="126" t="s">
        <v>18</v>
      </c>
      <c r="B56" s="126"/>
      <c r="C56" s="126"/>
      <c r="D56" s="126"/>
      <c r="E56" s="126"/>
      <c r="F56" s="44">
        <f>F55/F46*F51</f>
        <v>0</v>
      </c>
    </row>
    <row r="57" spans="1:6" ht="32.25" customHeight="1">
      <c r="A57" s="126" t="s">
        <v>40</v>
      </c>
      <c r="B57" s="126"/>
      <c r="C57" s="126"/>
      <c r="D57" s="126"/>
      <c r="E57" s="126"/>
      <c r="F57" s="48">
        <f>F45/(F54+F50+E40+F53)</f>
        <v>1</v>
      </c>
    </row>
    <row r="58" spans="1:7" ht="17.25" customHeight="1">
      <c r="A58" s="127" t="s">
        <v>10</v>
      </c>
      <c r="B58" s="127"/>
      <c r="C58" s="127"/>
      <c r="D58" s="127"/>
      <c r="E58" s="127"/>
      <c r="F58" s="127"/>
      <c r="G58" s="127"/>
    </row>
    <row r="59" spans="1:6" ht="32.25" customHeight="1">
      <c r="A59" s="126" t="s">
        <v>23</v>
      </c>
      <c r="B59" s="128"/>
      <c r="C59" s="128"/>
      <c r="D59" s="128"/>
      <c r="E59" s="128"/>
      <c r="F59" s="65">
        <f>F48*F57</f>
        <v>0.051</v>
      </c>
    </row>
    <row r="60" spans="1:6" ht="32.25" customHeight="1">
      <c r="A60" s="126" t="s">
        <v>26</v>
      </c>
      <c r="B60" s="126"/>
      <c r="C60" s="126"/>
      <c r="D60" s="126"/>
      <c r="E60" s="126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9" t="s">
        <v>42</v>
      </c>
      <c r="F62" s="130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3">
        <f>C63/B63*F46+D63/B63*F47</f>
        <v>-7058.182518702841</v>
      </c>
      <c r="F63" s="153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4">
        <f>C64*F46</f>
        <v>5.561590995404272</v>
      </c>
      <c r="F64" s="155"/>
    </row>
    <row r="65" spans="1:6" ht="18.75">
      <c r="A65" s="123" t="s">
        <v>47</v>
      </c>
      <c r="B65" s="123"/>
      <c r="C65" s="123"/>
      <c r="D65" s="123"/>
      <c r="E65" s="156">
        <f>SUM(E63:F64)</f>
        <v>-7052.620927707437</v>
      </c>
      <c r="F65" s="157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A1:G1"/>
    <mergeCell ref="A2:G2"/>
    <mergeCell ref="A3:G3"/>
    <mergeCell ref="A32:A33"/>
    <mergeCell ref="G32:G33"/>
    <mergeCell ref="H32:H33"/>
    <mergeCell ref="A40:B40"/>
    <mergeCell ref="A43:B44"/>
    <mergeCell ref="C43:D43"/>
    <mergeCell ref="E43:F43"/>
    <mergeCell ref="G43:G44"/>
    <mergeCell ref="A45:B45"/>
    <mergeCell ref="A50:E50"/>
    <mergeCell ref="A51:E51"/>
    <mergeCell ref="A52:E52"/>
    <mergeCell ref="A53:E53"/>
    <mergeCell ref="A54:E54"/>
    <mergeCell ref="A55:E55"/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2023-08-24T11:54:25Z</dcterms:modified>
  <cp:category/>
  <cp:version/>
  <cp:contentType/>
  <cp:contentStatus/>
</cp:coreProperties>
</file>